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8 август 2016\Цены\"/>
    </mc:Choice>
  </mc:AlternateContent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externalReferences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F71" i="10" l="1"/>
  <c r="C68" i="10"/>
  <c r="L65" i="10"/>
  <c r="L64" i="10"/>
  <c r="L63" i="10"/>
  <c r="L62" i="10"/>
  <c r="C53" i="10"/>
  <c r="L50" i="10"/>
  <c r="L49" i="10"/>
  <c r="L47" i="10"/>
  <c r="L46" i="10"/>
  <c r="L45" i="10"/>
  <c r="C42" i="10"/>
  <c r="L61" i="10" s="1"/>
  <c r="E59" i="10" s="1"/>
  <c r="J39" i="10"/>
  <c r="L37" i="10"/>
  <c r="L36" i="10"/>
  <c r="L35" i="10"/>
  <c r="L34" i="10"/>
  <c r="L33" i="10"/>
  <c r="F31" i="10"/>
  <c r="K25" i="10"/>
  <c r="B23" i="10"/>
  <c r="H14" i="10" s="1"/>
  <c r="K20" i="10"/>
  <c r="K18" i="10"/>
  <c r="F71" i="9"/>
  <c r="C68" i="9"/>
  <c r="L65" i="9"/>
  <c r="L64" i="9"/>
  <c r="L63" i="9"/>
  <c r="L62" i="9"/>
  <c r="C53" i="9"/>
  <c r="L50" i="9"/>
  <c r="L49" i="9"/>
  <c r="L47" i="9"/>
  <c r="L46" i="9"/>
  <c r="L45" i="9"/>
  <c r="C42" i="9" s="1"/>
  <c r="L61" i="9" s="1"/>
  <c r="E59" i="9" s="1"/>
  <c r="J39" i="9"/>
  <c r="L37" i="9"/>
  <c r="L36" i="9"/>
  <c r="L35" i="9"/>
  <c r="L34" i="9"/>
  <c r="L33" i="9"/>
  <c r="K25" i="9"/>
  <c r="B23" i="9"/>
  <c r="H14" i="9" s="1"/>
  <c r="K20" i="9"/>
  <c r="K18" i="9"/>
  <c r="F31" i="9" l="1"/>
  <c r="J8" i="9"/>
  <c r="G8" i="9" l="1"/>
  <c r="I8" i="9"/>
  <c r="H8" i="9"/>
  <c r="H8" i="10"/>
  <c r="I8" i="10"/>
  <c r="G8" i="10"/>
  <c r="J8" i="10"/>
</calcChain>
</file>

<file path=xl/sharedStrings.xml><?xml version="1.0" encoding="utf-8"?>
<sst xmlns="http://schemas.openxmlformats.org/spreadsheetml/2006/main" count="134" uniqueCount="61">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</sst>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/>
    <xf numFmtId="164" fontId="2" fillId="0" borderId="5" xfId="0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20160910_SAMARAEN_PSAMARAE_08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4;&#1072;&#1103;%20&#1094;&#1077;&#1085;&#1086;&#1074;&#1072;&#1103;%20&#1082;&#1072;&#1090;&#1077;&#1075;&#1086;&#1088;&#1080;&#1103;%20%20&#1055;&#1088;&#1077;&#1076;&#1077;&#1083;&#1100;&#1085;&#1099;&#1077;%20&#1091;&#1088;&#1086;&#1074;&#1085;&#1080;%20&#1085;&#1077;&#1088;&#1077;&#1075;&#1091;&#1083;&#1080;&#1088;&#1091;&#1077;&#1084;&#1099;&#1093;%20&#1094;&#1077;&#1085;%20&#1047;&#1040;&#1060;&#1054;&#1056;&#1052;&#1059;&#1051;&#1048;&#1053;&#1040;%20&#1079;&#1072;%20&#1040;&#1074;&#1075;&#1091;&#1089;&#1090;%202016%20(&#1084;&#1077;&#1085;&#1077;&#1077;%20150&#1082;&#1042;&#109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86;&#1087;&#1077;&#1088;&#1072;&#1090;&#1080;&#1074;&#1082;&#1072;%20&#1072;&#1074;&#1075;&#1091;&#1089;&#109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 t="str">
            <v>399183,02</v>
          </cell>
        </row>
        <row r="25">
          <cell r="B25" t="str">
            <v>1322,58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и РСК"/>
      <sheetName val="по договорам купли-продажи"/>
      <sheetName val="для РСК(в пределах норм.)"/>
      <sheetName val="для РСК (сверх норм.)"/>
      <sheetName val="Лист1"/>
    </sheetNames>
    <sheetDataSet>
      <sheetData sheetId="0">
        <row r="23">
          <cell r="B23">
            <v>2.39932384245892E-3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1095932456</v>
          </cell>
        </row>
        <row r="27">
          <cell r="E27">
            <v>1698.3610000000001</v>
          </cell>
        </row>
        <row r="30">
          <cell r="E30">
            <v>143176.6</v>
          </cell>
        </row>
        <row r="31">
          <cell r="E31">
            <v>259.19549999999998</v>
          </cell>
        </row>
        <row r="42">
          <cell r="C42">
            <v>0</v>
          </cell>
        </row>
      </sheetData>
      <sheetData sheetId="2"/>
      <sheetData sheetId="3">
        <row r="24">
          <cell r="A24">
            <v>326.61200000000002</v>
          </cell>
          <cell r="C24">
            <v>108.134</v>
          </cell>
          <cell r="E24">
            <v>180.024</v>
          </cell>
          <cell r="G24">
            <v>291.27199999999999</v>
          </cell>
          <cell r="J24">
            <v>2.108886</v>
          </cell>
          <cell r="K24">
            <v>301798.91800000001</v>
          </cell>
          <cell r="L24">
            <v>432.59464100000037</v>
          </cell>
          <cell r="M24">
            <v>170550.79300000001</v>
          </cell>
          <cell r="N24">
            <v>223.32549299999999</v>
          </cell>
          <cell r="O24">
            <v>70133.796000000002</v>
          </cell>
          <cell r="P24">
            <v>60.556472999999997</v>
          </cell>
          <cell r="Q24">
            <v>203581.617</v>
          </cell>
          <cell r="R24">
            <v>227.503964</v>
          </cell>
        </row>
        <row r="25">
          <cell r="G25">
            <v>278.44099999999997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zoomScale="90" zoomScaleNormal="90" workbookViewId="0">
      <selection activeCell="F4" sqref="F4"/>
    </sheetView>
  </sheetViews>
  <sheetFormatPr defaultRowHeight="15" x14ac:dyDescent="0.25"/>
  <cols>
    <col min="1" max="1" width="15.85546875" customWidth="1"/>
    <col min="2" max="2" width="9.855468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9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ROUND(($H$14+B88),2)</f>
        <v>2620.2399999999998</v>
      </c>
      <c r="H8" s="40">
        <f t="shared" ref="H8:J8" si="0">ROUND(($H$14+C88),2)</f>
        <v>2620.2399999999998</v>
      </c>
      <c r="I8" s="40">
        <f t="shared" si="0"/>
        <v>2620.2399999999998</v>
      </c>
      <c r="J8" s="40">
        <f t="shared" si="0"/>
        <v>2620.2399999999998</v>
      </c>
      <c r="L8" s="2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0">
        <f>ROUND((K18+B23*K20+F71),2)</f>
        <v>2280.35</v>
      </c>
      <c r="I14" s="50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51" t="str">
        <f>[1]Лист1!$B$25</f>
        <v>1322,58</v>
      </c>
      <c r="L18" s="51"/>
      <c r="M18" s="33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4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0" t="str">
        <f>[1]Лист1!$B$24</f>
        <v>399183,02</v>
      </c>
      <c r="L20" s="50"/>
      <c r="M20" s="33"/>
      <c r="N20" s="3"/>
      <c r="O20" s="2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53">
        <f>'[2]сети РСК'!B23:C23</f>
        <v>2.39932384245892E-3</v>
      </c>
      <c r="C23" s="53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54">
        <f>'[3]Предельный уровень'!$E$27</f>
        <v>1698.3610000000001</v>
      </c>
      <c r="L25" s="54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0">
        <v>0</v>
      </c>
      <c r="G28" s="50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55">
        <f>SUM(L33:M37)</f>
        <v>946.08945700000038</v>
      </c>
      <c r="G31" s="55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52">
        <f>[3]Категории!$J$24</f>
        <v>2.108886</v>
      </c>
      <c r="M33" s="52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44">
        <f>[3]Категории!$L$24</f>
        <v>432.59464100000037</v>
      </c>
      <c r="M34" s="44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44">
        <f>[3]Категории!$N$24</f>
        <v>223.32549299999999</v>
      </c>
      <c r="M35" s="44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44">
        <f>[3]Категории!$P$24</f>
        <v>60.556472999999997</v>
      </c>
      <c r="M36" s="44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44">
        <f>[3]Категории!$R$24</f>
        <v>227.503964</v>
      </c>
      <c r="M37" s="44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7">
        <f>'[3]Предельный уровень'!$E$31</f>
        <v>259.19549999999998</v>
      </c>
      <c r="K39" s="57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0">
        <f>SUM(L45:M50)</f>
        <v>1184.4829999999999</v>
      </c>
      <c r="D42" s="50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1">
        <f>[3]Категории!$G$25</f>
        <v>278.44099999999997</v>
      </c>
      <c r="M45" s="61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8">
        <f>[3]Категории!$E$24</f>
        <v>180.024</v>
      </c>
      <c r="M46" s="58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8">
        <f>[3]Категории!$C$24</f>
        <v>108.134</v>
      </c>
      <c r="M47" s="58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1">
        <f>[3]Категории!$G$24</f>
        <v>291.27199999999999</v>
      </c>
      <c r="M49" s="61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8">
        <f>[3]Категории!$A$24</f>
        <v>326.61200000000002</v>
      </c>
      <c r="M50" s="58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9">
        <f>'[3]Предельный уровень'!$C$25/1000</f>
        <v>1095932.456</v>
      </c>
      <c r="D53" s="59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0">
        <v>0</v>
      </c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9">
        <f>SUM(L61:M65)</f>
        <v>747249.60699999996</v>
      </c>
      <c r="F59" s="59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0">
        <f>C42</f>
        <v>1184.4829999999999</v>
      </c>
      <c r="M61" s="50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6">
        <f>[3]Категории!$K$24</f>
        <v>301798.91800000001</v>
      </c>
      <c r="M62" s="56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6">
        <f>[3]Категории!$M$24</f>
        <v>170550.79300000001</v>
      </c>
      <c r="M63" s="56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6">
        <f>[3]Категории!$O$24</f>
        <v>70133.796000000002</v>
      </c>
      <c r="M64" s="56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6">
        <f>[3]Категории!$Q$24</f>
        <v>203581.617</v>
      </c>
      <c r="M65" s="56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7">
        <f>'[3]Предельный уровень'!$E$30</f>
        <v>143176.6</v>
      </c>
      <c r="D68" s="57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'[3]Предельный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2">
        <v>336.92</v>
      </c>
      <c r="C83" s="63"/>
      <c r="D83" s="63"/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65">
        <v>2.968</v>
      </c>
      <c r="C84" s="66"/>
      <c r="D84" s="66"/>
      <c r="E84" s="6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5">
        <v>1.0900000000000001</v>
      </c>
      <c r="C85" s="66"/>
      <c r="D85" s="66"/>
      <c r="E85" s="6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5">
        <v>0.312</v>
      </c>
      <c r="C86" s="66"/>
      <c r="D86" s="66"/>
      <c r="E86" s="67"/>
    </row>
    <row r="87" spans="1:17" ht="30.75" thickBot="1" x14ac:dyDescent="0.3">
      <c r="A87" s="20" t="s">
        <v>56</v>
      </c>
      <c r="B87" s="65">
        <v>1.5660000000000001</v>
      </c>
      <c r="C87" s="66"/>
      <c r="D87" s="66"/>
      <c r="E87" s="6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v>339.88800000000003</v>
      </c>
      <c r="C88" s="22">
        <v>339.88800000000003</v>
      </c>
      <c r="D88" s="22">
        <v>339.88800000000003</v>
      </c>
      <c r="E88" s="22">
        <v>339.88800000000003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zoomScale="80" zoomScaleNormal="80" workbookViewId="0">
      <selection activeCell="R16" sqref="R16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ROUND(($H$14+$H$14*0.0878*1.53+B87),2)</f>
        <v>2589.65</v>
      </c>
      <c r="H8" s="40">
        <f>ROUND(($H$14+$H$14*0.0878*1.53+C87),2)</f>
        <v>2589.65</v>
      </c>
      <c r="I8" s="40">
        <f>ROUND(($H$14+$H$14*0.0878*1.53+D87),2)</f>
        <v>2589.65</v>
      </c>
      <c r="J8" s="40">
        <f>ROUND(($H$14+$H$14*0.0878*1.53+E87),2)</f>
        <v>2589.65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0">
        <f>ROUND((K18+B23*K20+F71),2)</f>
        <v>2280.35</v>
      </c>
      <c r="I14" s="50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51" t="str">
        <f>[1]Лист1!$B$25</f>
        <v>1322,58</v>
      </c>
      <c r="L18" s="51"/>
      <c r="M18" s="33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0" t="str">
        <f>[1]Лист1!$B$24</f>
        <v>399183,02</v>
      </c>
      <c r="L20" s="50"/>
      <c r="M20" s="33"/>
      <c r="N20" s="3"/>
      <c r="O20" s="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53">
        <f>'[2]сети РСК'!B23:C23</f>
        <v>2.39932384245892E-3</v>
      </c>
      <c r="C23" s="53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54">
        <f>'[3]Предельный уровень'!$E$27</f>
        <v>1698.3610000000001</v>
      </c>
      <c r="L25" s="54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0">
        <v>0</v>
      </c>
      <c r="G28" s="50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55">
        <f>SUM(L33:M37)</f>
        <v>946.08945700000038</v>
      </c>
      <c r="G31" s="55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52">
        <f>[3]Категории!$J$24</f>
        <v>2.108886</v>
      </c>
      <c r="M33" s="52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44">
        <f>[3]Категории!$L$24</f>
        <v>432.59464100000037</v>
      </c>
      <c r="M34" s="44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44">
        <f>[3]Категории!$N$24</f>
        <v>223.32549299999999</v>
      </c>
      <c r="M35" s="44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44">
        <f>[3]Категории!$P$24</f>
        <v>60.556472999999997</v>
      </c>
      <c r="M36" s="44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44">
        <f>[3]Категории!$R$24</f>
        <v>227.503964</v>
      </c>
      <c r="M37" s="44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7">
        <f>'[3]Предельный уровень'!$E$31</f>
        <v>259.19549999999998</v>
      </c>
      <c r="K39" s="57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0">
        <f>SUM(L45:M50)</f>
        <v>1184.4829999999999</v>
      </c>
      <c r="D42" s="50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1">
        <f>[3]Категории!$G$25</f>
        <v>278.44099999999997</v>
      </c>
      <c r="M45" s="61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58">
        <f>[3]Категории!$E$24</f>
        <v>180.024</v>
      </c>
      <c r="M46" s="58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58">
        <f>[3]Категории!$C$24</f>
        <v>108.134</v>
      </c>
      <c r="M47" s="58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1">
        <f>[3]Категории!$G$24</f>
        <v>291.27199999999999</v>
      </c>
      <c r="M49" s="61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58">
        <f>[3]Категории!$A$24</f>
        <v>326.61200000000002</v>
      </c>
      <c r="M50" s="58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59">
        <f>'[3]Предельный уровень'!$C$25/1000</f>
        <v>1095932.456</v>
      </c>
      <c r="D53" s="59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0">
        <v>0</v>
      </c>
      <c r="D56" s="60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59">
        <f>SUM(L61:M65)</f>
        <v>747249.60699999996</v>
      </c>
      <c r="F59" s="59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0">
        <f>C42</f>
        <v>1184.4829999999999</v>
      </c>
      <c r="M61" s="50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56">
        <f>[3]Категории!$K$24</f>
        <v>301798.91800000001</v>
      </c>
      <c r="M62" s="56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56">
        <f>[3]Категории!$M$24</f>
        <v>170550.79300000001</v>
      </c>
      <c r="M63" s="56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56">
        <f>[3]Категории!$O$24</f>
        <v>70133.796000000002</v>
      </c>
      <c r="M64" s="56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56">
        <f>[3]Категории!$Q$24</f>
        <v>203581.617</v>
      </c>
      <c r="M65" s="56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7">
        <f>'[3]Предельный уровень'!$E$30</f>
        <v>143176.6</v>
      </c>
      <c r="D68" s="57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'[3]Предельный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ht="15" customHeight="1" x14ac:dyDescent="0.25">
      <c r="A73" s="68" t="s">
        <v>60</v>
      </c>
      <c r="B73" s="69"/>
      <c r="C73" s="69"/>
      <c r="D73" s="69"/>
      <c r="E73" s="69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69"/>
      <c r="B74" s="69"/>
      <c r="C74" s="69"/>
      <c r="D74" s="69"/>
      <c r="E74" s="69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69"/>
      <c r="B75" s="69"/>
      <c r="C75" s="69"/>
      <c r="D75" s="69"/>
      <c r="E75" s="69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69"/>
      <c r="B76" s="69"/>
      <c r="C76" s="69"/>
      <c r="D76" s="69"/>
      <c r="E76" s="69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5">
        <v>2.968</v>
      </c>
      <c r="C83" s="66"/>
      <c r="D83" s="66"/>
      <c r="E83" s="6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5">
        <v>1.0900000000000001</v>
      </c>
      <c r="C84" s="66"/>
      <c r="D84" s="66"/>
      <c r="E84" s="6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5">
        <v>0.312</v>
      </c>
      <c r="C85" s="66"/>
      <c r="D85" s="66"/>
      <c r="E85" s="67"/>
    </row>
    <row r="86" spans="1:17" ht="30.75" thickBot="1" x14ac:dyDescent="0.3">
      <c r="A86" s="20" t="s">
        <v>56</v>
      </c>
      <c r="B86" s="65">
        <v>1.5660000000000001</v>
      </c>
      <c r="C86" s="66"/>
      <c r="D86" s="66"/>
      <c r="E86" s="6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v>2.968</v>
      </c>
      <c r="C87" s="22">
        <v>2.968</v>
      </c>
      <c r="D87" s="22">
        <v>2.968</v>
      </c>
      <c r="E87" s="22">
        <v>2.968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2012-06-20T04:19:52Z</cp:lastPrinted>
  <dcterms:created xsi:type="dcterms:W3CDTF">2012-06-18T12:12:35Z</dcterms:created>
  <dcterms:modified xsi:type="dcterms:W3CDTF">2016-09-14T12:11:23Z</dcterms:modified>
</cp:coreProperties>
</file>